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\Desktop\"/>
    </mc:Choice>
  </mc:AlternateContent>
  <xr:revisionPtr revIDLastSave="0" documentId="13_ncr:1_{459CBF3E-BFFE-4F3F-AA90-C0C4422F42AB}" xr6:coauthVersionLast="47" xr6:coauthVersionMax="47" xr10:uidLastSave="{00000000-0000-0000-0000-000000000000}"/>
  <bookViews>
    <workbookView xWindow="0" yWindow="600" windowWidth="51600" windowHeight="21000" xr2:uid="{00000000-000D-0000-FFFF-FFFF00000000}"/>
  </bookViews>
  <sheets>
    <sheet name="Hoja1" sheetId="1" r:id="rId1"/>
  </sheets>
  <calcPr calcId="181029"/>
  <extLst>
    <ext uri="GoogleSheetsCustomDataVersion1">
      <go:sheetsCustomData xmlns:go="http://customooxmlschemas.google.com/" r:id="rId5" roundtripDataSignature="AMtx7mgSTz8YfQdnFeT+YJtTNZdF8qHPZg=="/>
    </ext>
  </extLst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51" i="1"/>
  <c r="C53" i="1" s="1"/>
  <c r="C14" i="1" s="1"/>
  <c r="C48" i="1"/>
  <c r="C62" i="1" s="1"/>
  <c r="C46" i="1"/>
  <c r="C60" i="1" s="1"/>
  <c r="C61" i="1" l="1"/>
  <c r="C47" i="1" s="1"/>
  <c r="C37" i="1" s="1"/>
  <c r="C52" i="1"/>
  <c r="C16" i="1" l="1"/>
  <c r="C13" i="1"/>
  <c r="C40" i="1"/>
  <c r="C41" i="1"/>
  <c r="C24" i="1" l="1"/>
  <c r="C23" i="1"/>
  <c r="C21" i="1"/>
</calcChain>
</file>

<file path=xl/sharedStrings.xml><?xml version="1.0" encoding="utf-8"?>
<sst xmlns="http://schemas.openxmlformats.org/spreadsheetml/2006/main" count="59" uniqueCount="53">
  <si>
    <t>CALCULADORA PARA LA REMINERALIZACIÓN CON MEZCLA DE SALES PLANTASACUARIO DE UN AGUA DE OSMOSIS O DESTILADA</t>
  </si>
  <si>
    <t>Litros de agua que vas a remineralizar</t>
  </si>
  <si>
    <t>GH de tu agua inicial</t>
  </si>
  <si>
    <t>KH de tu agua inicial</t>
  </si>
  <si>
    <t>TDS de tu agua inicial</t>
  </si>
  <si>
    <t>GH que deseas que tenga tu agua</t>
  </si>
  <si>
    <t>Para conseguir tu GH deseado deberás añadir al agua</t>
  </si>
  <si>
    <t>gr de mezcla de sales  O</t>
  </si>
  <si>
    <t xml:space="preserve">mL de una solución de </t>
  </si>
  <si>
    <t xml:space="preserve">   gr de mezcla de sales disueltos en 500 ml de agua destilada</t>
  </si>
  <si>
    <t>El agua que acabas de preparar tiene un valor de TDS de</t>
  </si>
  <si>
    <t xml:space="preserve">¿Te gustaría subir más los TDS? Indica aquí el valor final que deseas </t>
  </si>
  <si>
    <t>Para subir los TDS sin que suba el KH añade</t>
  </si>
  <si>
    <t xml:space="preserve">   gr de sulfato potásico disueltos en 500 ml de agua destilada</t>
  </si>
  <si>
    <t>O</t>
  </si>
  <si>
    <t>Para subir los TDS subiendo también el KH añade</t>
  </si>
  <si>
    <t xml:space="preserve">   gr de carbonato potásico disueltos en 500 ml de agua destilada</t>
  </si>
  <si>
    <t>y tu KH ahora será igual a</t>
  </si>
  <si>
    <t>Voy a remineralizar el agua con una solución de</t>
  </si>
  <si>
    <t xml:space="preserve">gr de Sulfato Potásico disueltos en </t>
  </si>
  <si>
    <t>mililitros de agua destilada</t>
  </si>
  <si>
    <t>gr de Sulfato Magnésico heptahidratado disueltos en</t>
  </si>
  <si>
    <t>Volumen del cambio de agua (litros)</t>
  </si>
  <si>
    <t>Gramos de Sulfato Cálcico dihidratado a añadir</t>
  </si>
  <si>
    <t>ML de la solución de Sulfato Magnésico heptahidratado a añadir</t>
  </si>
  <si>
    <t>ML de la solución de Sulfato Potásico a añadir</t>
  </si>
  <si>
    <t>GH que habrá al final</t>
  </si>
  <si>
    <t>TDS que habrá al final</t>
  </si>
  <si>
    <t>masa molecular</t>
  </si>
  <si>
    <t>masa molecular anhidro</t>
  </si>
  <si>
    <t>Sulfato cálcico dihidratado</t>
  </si>
  <si>
    <t>Sulfato magnésico heptahidratado</t>
  </si>
  <si>
    <t>Sulfato potásico</t>
  </si>
  <si>
    <t>mg absolutos de Sulfato Cálcico anhidro que habrá al final</t>
  </si>
  <si>
    <t>mg absolutos de Sulfato Magnésico anhidro que habrá al final</t>
  </si>
  <si>
    <t>mg absolutos de Sulfato Potásico que habrá al final</t>
  </si>
  <si>
    <t>ppm de Ca y Mg</t>
  </si>
  <si>
    <t>ppm de Ca en tu agua remineralizada</t>
  </si>
  <si>
    <t>ppm de Mg en tu agua remineralizada</t>
  </si>
  <si>
    <t>ppm de K en tu agua remineralizada</t>
  </si>
  <si>
    <t>ppm de Calcio que habrá al final</t>
  </si>
  <si>
    <t>ppm de Magnesio que habrá al final</t>
  </si>
  <si>
    <t>ppm de Potasio que habrá al final</t>
  </si>
  <si>
    <t>calcio</t>
  </si>
  <si>
    <t>magnesio</t>
  </si>
  <si>
    <t>potasio</t>
  </si>
  <si>
    <t>calcio en sulfato cálcico anhidro</t>
  </si>
  <si>
    <t>magensio en sulfato magnésico anhidro</t>
  </si>
  <si>
    <t>potasio en sulfato potásico</t>
  </si>
  <si>
    <t>calcio en sulfato cálcico dihidratado</t>
  </si>
  <si>
    <t>magensio en sulfato magnésico heptahidratado</t>
  </si>
  <si>
    <r>
      <rPr>
        <sz val="11"/>
        <color rgb="FF1F497D"/>
        <rFont val="Calibri"/>
      </rPr>
      <t xml:space="preserve">Esta calculadora está desarrollada para el cálculo de la remineralización el agua utilizando nuestra Mezcla de sales para gambas plantasacuario, Sulfato potásico y Carbonato potásico. Nuestra mezcla incrementa únicamente los valores de GH y de TDS, el potasio únicamente los valores de TDS, y el carbonato tanto TDS como KH. La calculadora siempre mantiene una relación Ca:Mg de 3:1, que es la ideal para nuestros acuarios. Introduce tus valores en las celdas </t>
    </r>
    <r>
      <rPr>
        <b/>
        <sz val="11"/>
        <color rgb="FF1F497D"/>
        <rFont val="Calibri"/>
      </rPr>
      <t>verdes rodeadas en rojo</t>
    </r>
    <r>
      <rPr>
        <sz val="11"/>
        <color rgb="FF1F497D"/>
        <rFont val="Calibri"/>
      </rPr>
      <t xml:space="preserve"> para obtener los resultados en las celdas </t>
    </r>
    <r>
      <rPr>
        <b/>
        <sz val="11"/>
        <color rgb="FF1F497D"/>
        <rFont val="Calibri"/>
      </rPr>
      <t>azules.</t>
    </r>
  </si>
  <si>
    <t>COMPRA AQUI NUESTRAS SALES Y ABONOS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</si>
</sst>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"/>
  </numFmts>
  <fonts count="9">
    <font>
      <sz val="11"/>
      <color theme="1"/>
      <name val="Calibri"/>
      <scheme val="minor"/>
    </font>
    <font>
      <sz val="11"/>
      <color theme="1"/>
      <name val="Calibri"/>
    </font>
    <font>
      <b/>
      <u/>
      <sz val="18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sz val="11"/>
      <color rgb="FF1F497D"/>
      <name val="Calibri"/>
    </font>
    <font>
      <u/>
      <sz val="18"/>
      <color theme="10"/>
      <name val="Calibri"/>
    </font>
    <font>
      <b/>
      <sz val="11"/>
      <color rgb="FF1F497D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8DB3E2"/>
        <bgColor rgb="FF8DB3E2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right"/>
    </xf>
    <xf numFmtId="0" fontId="1" fillId="4" borderId="3" xfId="0" applyFont="1" applyFill="1" applyBorder="1"/>
    <xf numFmtId="0" fontId="3" fillId="0" borderId="0" xfId="0" applyFont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0" xfId="0" applyFont="1"/>
    <xf numFmtId="2" fontId="3" fillId="6" borderId="6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5" borderId="6" xfId="0" applyFont="1" applyFill="1" applyBorder="1"/>
    <xf numFmtId="2" fontId="1" fillId="0" borderId="0" xfId="0" applyNumberFormat="1" applyFont="1"/>
    <xf numFmtId="2" fontId="3" fillId="3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5" borderId="1" xfId="0" applyFont="1" applyFill="1" applyBorder="1"/>
    <xf numFmtId="2" fontId="3" fillId="6" borderId="8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3" xfId="0" applyFont="1" applyBorder="1"/>
    <xf numFmtId="0" fontId="3" fillId="0" borderId="14" xfId="0" applyFont="1" applyBorder="1"/>
    <xf numFmtId="2" fontId="3" fillId="0" borderId="6" xfId="0" applyNumberFormat="1" applyFont="1" applyBorder="1"/>
    <xf numFmtId="164" fontId="1" fillId="0" borderId="0" xfId="0" applyNumberFormat="1" applyFont="1"/>
    <xf numFmtId="164" fontId="3" fillId="0" borderId="0" xfId="0" applyNumberFormat="1" applyFont="1"/>
    <xf numFmtId="0" fontId="1" fillId="0" borderId="7" xfId="0" applyFont="1" applyBorder="1"/>
    <xf numFmtId="0" fontId="5" fillId="0" borderId="7" xfId="0" applyFont="1" applyBorder="1"/>
    <xf numFmtId="0" fontId="5" fillId="0" borderId="6" xfId="0" applyFont="1" applyBorder="1"/>
    <xf numFmtId="164" fontId="5" fillId="0" borderId="6" xfId="0" applyNumberFormat="1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164" fontId="3" fillId="0" borderId="6" xfId="0" applyNumberFormat="1" applyFont="1" applyBorder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5" borderId="5" xfId="0" applyFont="1" applyFill="1" applyBorder="1" applyAlignment="1">
      <alignment vertical="center" wrapText="1"/>
    </xf>
    <xf numFmtId="0" fontId="4" fillId="0" borderId="7" xfId="0" applyFont="1" applyBorder="1"/>
    <xf numFmtId="0" fontId="6" fillId="0" borderId="15" xfId="0" applyFont="1" applyBorder="1" applyAlignment="1">
      <alignment horizontal="left" vertical="top" wrapText="1"/>
    </xf>
    <xf numFmtId="0" fontId="4" fillId="0" borderId="16" xfId="0" applyFont="1" applyBorder="1"/>
    <xf numFmtId="0" fontId="4" fillId="0" borderId="17" xfId="0" applyFont="1" applyBorder="1"/>
    <xf numFmtId="0" fontId="7" fillId="0" borderId="0" xfId="0" applyFont="1" applyAlignment="1">
      <alignment horizontal="center"/>
    </xf>
    <xf numFmtId="0" fontId="1" fillId="0" borderId="3" xfId="0" applyFont="1" applyFill="1" applyBorder="1"/>
  </cellXfs>
  <cellStyles count="1">
    <cellStyle name="Normal" xfId="0" builtinId="0"/>
  </cellStyles>
  <dxfs count="5">
    <dxf>
      <font>
        <strike/>
      </font>
      <fill>
        <patternFill patternType="solid">
          <fgColor rgb="FFFF0000"/>
          <bgColor rgb="FFFF0000"/>
        </patternFill>
      </fill>
    </dxf>
    <dxf>
      <font>
        <strike/>
      </font>
      <fill>
        <patternFill patternType="solid">
          <fgColor rgb="FFFF0000"/>
          <bgColor rgb="FFFF0000"/>
        </patternFill>
      </fill>
    </dxf>
    <dxf>
      <font>
        <strike/>
      </font>
      <fill>
        <patternFill patternType="solid">
          <fgColor rgb="FFFF0000"/>
          <bgColor rgb="FFFF0000"/>
        </patternFill>
      </fill>
    </dxf>
    <dxf>
      <font>
        <strike/>
      </font>
      <fill>
        <patternFill patternType="solid">
          <fgColor rgb="FFFF0000"/>
          <bgColor rgb="FFFF0000"/>
        </patternFill>
      </fill>
    </dxf>
    <dxf>
      <font>
        <strike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2409825</xdr:colOff>
      <xdr:row>0</xdr:row>
      <xdr:rowOff>47625</xdr:rowOff>
    </xdr:from>
    <xdr:ext cx="7124700" cy="2543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lantasacuario.es/19-abo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85" sqref="F85"/>
    </sheetView>
  </sheetViews>
  <sheetFormatPr baseColWidth="10" defaultColWidth="14.42578125" defaultRowHeight="15" customHeight="1"/>
  <cols>
    <col min="1" max="1" width="8.140625" customWidth="1"/>
    <col min="2" max="2" width="63.7109375" customWidth="1"/>
    <col min="3" max="3" width="9.42578125" customWidth="1"/>
    <col min="4" max="4" width="33.140625" customWidth="1"/>
    <col min="5" max="5" width="8.28515625" customWidth="1"/>
    <col min="6" max="6" width="70.85546875" customWidth="1"/>
    <col min="7" max="7" width="8.140625" customWidth="1"/>
    <col min="8" max="26" width="10.7109375" customWidth="1"/>
  </cols>
  <sheetData>
    <row r="1" spans="1:26" ht="20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>
      <c r="A3" s="1"/>
      <c r="B3" s="49" t="s">
        <v>0</v>
      </c>
      <c r="C3" s="50"/>
      <c r="D3" s="50"/>
      <c r="E3" s="50"/>
      <c r="F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2" t="s">
        <v>1</v>
      </c>
      <c r="C5" s="3">
        <v>0</v>
      </c>
      <c r="D5" s="1"/>
      <c r="E5" s="1"/>
      <c r="F5" s="1"/>
      <c r="G5" s="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2" t="s">
        <v>2</v>
      </c>
      <c r="C7" s="6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2" t="s">
        <v>3</v>
      </c>
      <c r="C8" s="6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" t="s">
        <v>4</v>
      </c>
      <c r="C9" s="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8"/>
      <c r="C10" s="5"/>
      <c r="D10" s="1"/>
      <c r="E10" s="1"/>
      <c r="F10" s="1"/>
      <c r="G10" s="1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>
      <c r="A11" s="1"/>
      <c r="B11" s="2" t="s">
        <v>5</v>
      </c>
      <c r="C11" s="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51" t="s">
        <v>6</v>
      </c>
      <c r="C13" s="9">
        <f>C52*C5*(C43/C63)*(1/1000)</f>
        <v>0</v>
      </c>
      <c r="D13" s="8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52"/>
      <c r="C14" s="10">
        <f>(C53*C5*(C44/C64)*(1/1000))/(E14/500)</f>
        <v>0</v>
      </c>
      <c r="D14" s="11" t="s">
        <v>8</v>
      </c>
      <c r="E14" s="12">
        <v>20</v>
      </c>
      <c r="F14" s="13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4"/>
      <c r="D15" s="1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6" t="s">
        <v>10</v>
      </c>
      <c r="C16" s="9">
        <f>C9+(C52/C66)+(C53/C67)</f>
        <v>0</v>
      </c>
      <c r="D16" s="1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7"/>
      <c r="D17" s="1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" t="s">
        <v>11</v>
      </c>
      <c r="C19" s="18">
        <v>0</v>
      </c>
      <c r="D19" s="1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6" t="s">
        <v>12</v>
      </c>
      <c r="C21" s="9">
        <f>MAX(((C19-C16)*C5*(1/1000))/(E21/500),0)</f>
        <v>0</v>
      </c>
      <c r="D21" s="11" t="s">
        <v>8</v>
      </c>
      <c r="E21" s="12">
        <v>20</v>
      </c>
      <c r="F21" s="13" t="s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9" t="s">
        <v>14</v>
      </c>
      <c r="C22" s="14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0" t="s">
        <v>15</v>
      </c>
      <c r="C23" s="21">
        <f>MAX(((C19-C16)*C5*(1/1000))/(E23/500),0)</f>
        <v>0</v>
      </c>
      <c r="D23" s="11" t="s">
        <v>8</v>
      </c>
      <c r="E23" s="12">
        <v>20</v>
      </c>
      <c r="F23" s="13" t="s">
        <v>16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0" t="s">
        <v>17</v>
      </c>
      <c r="C24" s="21">
        <f>MAX(C8+((C19-C16)/50),0)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8.25" customHeight="1">
      <c r="A25" s="1"/>
      <c r="B25" s="1"/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hidden="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>
      <c r="A29" s="1"/>
      <c r="B29" s="22" t="s">
        <v>18</v>
      </c>
      <c r="C29" s="23">
        <v>8</v>
      </c>
      <c r="D29" s="24" t="s">
        <v>19</v>
      </c>
      <c r="E29" s="25">
        <v>500</v>
      </c>
      <c r="F29" s="26" t="s">
        <v>20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>
      <c r="A30" s="1"/>
      <c r="B30" s="27" t="s">
        <v>18</v>
      </c>
      <c r="C30" s="23">
        <v>21</v>
      </c>
      <c r="D30" s="28" t="s">
        <v>21</v>
      </c>
      <c r="E30" s="29">
        <v>500</v>
      </c>
      <c r="F30" s="30" t="s">
        <v>20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>
      <c r="A31" s="1"/>
      <c r="B31" s="8"/>
      <c r="C31" s="1"/>
      <c r="D31" s="8"/>
      <c r="E31" s="1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>
      <c r="A32" s="1"/>
      <c r="B32" s="23" t="s">
        <v>4</v>
      </c>
      <c r="C32" s="31">
        <v>14</v>
      </c>
      <c r="D32" s="32"/>
      <c r="E32" s="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>
      <c r="A33" s="1"/>
      <c r="B33" s="23" t="s">
        <v>2</v>
      </c>
      <c r="C33" s="31">
        <v>1</v>
      </c>
      <c r="D33" s="32"/>
      <c r="E33" s="3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>
      <c r="A34" s="1"/>
      <c r="B34" s="23" t="s">
        <v>22</v>
      </c>
      <c r="C34" s="31">
        <v>5</v>
      </c>
      <c r="D34" s="32"/>
      <c r="E34" s="3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>
      <c r="A35" s="1"/>
      <c r="B35" s="8"/>
      <c r="C35" s="33"/>
      <c r="D35" s="32"/>
      <c r="E35" s="3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>
      <c r="A36" s="1"/>
      <c r="B36" s="23" t="s">
        <v>23</v>
      </c>
      <c r="C36" s="31">
        <v>0.4</v>
      </c>
      <c r="D36" s="32"/>
      <c r="E36" s="3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>
      <c r="A37" s="1"/>
      <c r="B37" s="23" t="s">
        <v>24</v>
      </c>
      <c r="C37" s="31">
        <f>(C47*(C44/D44)*(1/1000))/(C30/E30)</f>
        <v>7.4937879954552775</v>
      </c>
      <c r="D37" s="32"/>
      <c r="E37" s="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>
      <c r="A38" s="1"/>
      <c r="B38" s="23" t="s">
        <v>25</v>
      </c>
      <c r="C38" s="31">
        <v>13</v>
      </c>
      <c r="D38" s="32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>
      <c r="A39" s="1"/>
      <c r="B39" s="8"/>
      <c r="C39" s="33"/>
      <c r="D39" s="32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>
      <c r="A40" s="1"/>
      <c r="B40" s="23" t="s">
        <v>26</v>
      </c>
      <c r="C40" s="31">
        <f>(C60/7.2)+(C61/4.3)+(C33)</f>
        <v>5.0300214177985954</v>
      </c>
      <c r="D40" s="32"/>
      <c r="E40" s="3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>
      <c r="A41" s="1"/>
      <c r="B41" s="23" t="s">
        <v>27</v>
      </c>
      <c r="C41" s="31">
        <f>C32+(C60/C66)+(C61/C67)+(C62/C68)</f>
        <v>149.71965616754568</v>
      </c>
      <c r="D41" s="32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>
      <c r="A42" s="1"/>
      <c r="B42" s="34"/>
      <c r="C42" s="35" t="s">
        <v>28</v>
      </c>
      <c r="D42" s="36" t="s">
        <v>29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>
      <c r="A43" s="1"/>
      <c r="B43" s="36" t="s">
        <v>30</v>
      </c>
      <c r="C43" s="37">
        <v>172.172</v>
      </c>
      <c r="D43" s="37">
        <v>136.4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>
      <c r="A44" s="1"/>
      <c r="B44" s="36" t="s">
        <v>31</v>
      </c>
      <c r="C44" s="37">
        <v>246.47</v>
      </c>
      <c r="D44" s="37">
        <v>120.366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>
      <c r="A45" s="1"/>
      <c r="B45" s="36" t="s">
        <v>32</v>
      </c>
      <c r="C45" s="37">
        <v>174.25899999999999</v>
      </c>
      <c r="D45" s="37">
        <v>174.25899999999999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>
      <c r="A46" s="1"/>
      <c r="B46" s="36" t="s">
        <v>33</v>
      </c>
      <c r="C46" s="37">
        <f>(C36)*1000*(D43/C43)</f>
        <v>316.89240991566578</v>
      </c>
      <c r="D46" s="32"/>
      <c r="E46" s="3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hidden="1" customHeight="1">
      <c r="A47" s="1"/>
      <c r="B47" s="36" t="s">
        <v>34</v>
      </c>
      <c r="C47" s="37">
        <f>(C61/C67)*C34</f>
        <v>153.70587092206247</v>
      </c>
      <c r="D47" s="32"/>
      <c r="E47" s="3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>
      <c r="A48" s="1"/>
      <c r="B48" s="38" t="s">
        <v>35</v>
      </c>
      <c r="C48" s="39">
        <f>(C29/E29)*(C38)*1000*(D45/C45)</f>
        <v>208.00000000000003</v>
      </c>
      <c r="D48" s="32"/>
      <c r="E48" s="3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hidden="1" customHeight="1">
      <c r="A49" s="1"/>
      <c r="B49" s="40"/>
      <c r="C49" s="41"/>
      <c r="D49" s="32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>
      <c r="A50" s="1"/>
      <c r="B50" s="40"/>
      <c r="C50" s="41"/>
      <c r="D50" s="32"/>
      <c r="E50" s="3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>
      <c r="A51" s="1"/>
      <c r="B51" s="42" t="s">
        <v>36</v>
      </c>
      <c r="C51" s="43">
        <f>(C11-C7)/((0.75/7.2)+(0.25/4.3))</f>
        <v>0</v>
      </c>
      <c r="D51" s="32"/>
      <c r="E51" s="3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>
      <c r="A52" s="1"/>
      <c r="B52" s="42" t="s">
        <v>37</v>
      </c>
      <c r="C52" s="43">
        <f>C51*0.75</f>
        <v>0</v>
      </c>
      <c r="D52" s="32"/>
      <c r="E52" s="3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>
      <c r="A53" s="1"/>
      <c r="B53" s="42" t="s">
        <v>38</v>
      </c>
      <c r="C53" s="43">
        <f>C51*0.25</f>
        <v>0</v>
      </c>
      <c r="D53" s="32"/>
      <c r="E53" s="3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>
      <c r="A54" s="1"/>
      <c r="B54" s="42" t="s">
        <v>39</v>
      </c>
      <c r="C54" s="43"/>
      <c r="D54" s="32"/>
      <c r="E54" s="3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>
      <c r="A55" s="1"/>
      <c r="B55" s="40"/>
      <c r="C55" s="41"/>
      <c r="D55" s="32"/>
      <c r="E55" s="3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hidden="1" customHeight="1">
      <c r="A56" s="1"/>
      <c r="B56" s="40"/>
      <c r="C56" s="41"/>
      <c r="D56" s="32"/>
      <c r="E56" s="3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>
      <c r="A57" s="1"/>
      <c r="B57" s="40"/>
      <c r="C57" s="41"/>
      <c r="D57" s="32"/>
      <c r="E57" s="3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hidden="1" customHeight="1">
      <c r="A58" s="1"/>
      <c r="B58" s="40"/>
      <c r="C58" s="41"/>
      <c r="D58" s="32"/>
      <c r="E58" s="3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>
      <c r="A59" s="1"/>
      <c r="B59" s="40"/>
      <c r="C59" s="41"/>
      <c r="D59" s="32"/>
      <c r="E59" s="32"/>
      <c r="F59" s="1"/>
      <c r="G59" s="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hidden="1" customHeight="1">
      <c r="A60" s="1"/>
      <c r="B60" s="23" t="s">
        <v>40</v>
      </c>
      <c r="C60" s="44">
        <f>C46*C66/C34</f>
        <v>18.62230792463351</v>
      </c>
      <c r="D60" s="32"/>
      <c r="E60" s="3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>
      <c r="A61" s="1"/>
      <c r="B61" s="23" t="s">
        <v>41</v>
      </c>
      <c r="C61" s="44">
        <f>C60/3</f>
        <v>6.2074359748778365</v>
      </c>
      <c r="D61" s="32"/>
      <c r="E61" s="3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>
      <c r="A62" s="1"/>
      <c r="B62" s="23" t="s">
        <v>42</v>
      </c>
      <c r="C62" s="44">
        <f>C48*C68/C34</f>
        <v>9.3336745878261684</v>
      </c>
      <c r="D62" s="32"/>
      <c r="E62" s="3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>
      <c r="A63" s="1"/>
      <c r="B63" s="36" t="s">
        <v>43</v>
      </c>
      <c r="C63" s="37">
        <v>40.078000000000003</v>
      </c>
      <c r="D63" s="32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hidden="1" customHeight="1">
      <c r="A64" s="1"/>
      <c r="B64" s="36" t="s">
        <v>44</v>
      </c>
      <c r="C64" s="37">
        <v>24.305</v>
      </c>
      <c r="D64" s="32"/>
      <c r="E64" s="3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>
      <c r="A65" s="1"/>
      <c r="B65" s="36" t="s">
        <v>45</v>
      </c>
      <c r="C65" s="37">
        <v>39.097999999999999</v>
      </c>
      <c r="D65" s="32"/>
      <c r="E65" s="3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>
      <c r="A66" s="1"/>
      <c r="B66" s="36" t="s">
        <v>46</v>
      </c>
      <c r="C66" s="37">
        <f t="shared" ref="C66:C67" si="0">C63/D43</f>
        <v>0.29382697947214076</v>
      </c>
      <c r="D66" s="32"/>
      <c r="E66" s="3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>
      <c r="A67" s="1"/>
      <c r="B67" s="36" t="s">
        <v>47</v>
      </c>
      <c r="C67" s="37">
        <f t="shared" si="0"/>
        <v>0.20192579299802269</v>
      </c>
      <c r="D67" s="32"/>
      <c r="E67" s="3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>
      <c r="A68" s="1"/>
      <c r="B68" s="36" t="s">
        <v>48</v>
      </c>
      <c r="C68" s="37">
        <f>C65/C45</f>
        <v>0.22436717759197516</v>
      </c>
      <c r="D68" s="32"/>
      <c r="E68" s="3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>
      <c r="A69" s="1"/>
      <c r="B69" s="36" t="s">
        <v>49</v>
      </c>
      <c r="C69" s="37">
        <f t="shared" ref="C69:C70" si="1">C63/C43</f>
        <v>0.23277884905791885</v>
      </c>
      <c r="D69" s="32"/>
      <c r="E69" s="3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>
      <c r="A70" s="1"/>
      <c r="B70" s="36" t="s">
        <v>50</v>
      </c>
      <c r="C70" s="37">
        <f t="shared" si="1"/>
        <v>9.8612407189515972E-2</v>
      </c>
      <c r="D70" s="32"/>
      <c r="E70" s="3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40"/>
      <c r="C71" s="41"/>
      <c r="D71" s="32"/>
      <c r="E71" s="3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8.75" customHeight="1">
      <c r="A72" s="1"/>
      <c r="B72" s="53" t="s">
        <v>51</v>
      </c>
      <c r="C72" s="54"/>
      <c r="D72" s="54"/>
      <c r="E72" s="54"/>
      <c r="F72" s="5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45"/>
      <c r="C73" s="45"/>
      <c r="D73" s="45"/>
      <c r="E73" s="45"/>
      <c r="F73" s="4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56" t="s">
        <v>52</v>
      </c>
      <c r="C74" s="50"/>
      <c r="D74" s="4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47"/>
      <c r="C75" s="48"/>
      <c r="D75" s="4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3:F3"/>
    <mergeCell ref="B13:B14"/>
    <mergeCell ref="B72:F72"/>
    <mergeCell ref="B74:C74"/>
  </mergeCells>
  <conditionalFormatting sqref="C30">
    <cfRule type="cellIs" dxfId="4" priority="1" operator="greaterThan">
      <formula>370</formula>
    </cfRule>
  </conditionalFormatting>
  <conditionalFormatting sqref="C29">
    <cfRule type="cellIs" dxfId="3" priority="2" operator="greaterThan">
      <formula>55.5</formula>
    </cfRule>
  </conditionalFormatting>
  <conditionalFormatting sqref="E14">
    <cfRule type="cellIs" dxfId="2" priority="3" operator="greaterThan">
      <formula>355</formula>
    </cfRule>
  </conditionalFormatting>
  <conditionalFormatting sqref="E21">
    <cfRule type="cellIs" dxfId="1" priority="4" operator="greaterThan">
      <formula>355</formula>
    </cfRule>
  </conditionalFormatting>
  <conditionalFormatting sqref="E23">
    <cfRule type="cellIs" dxfId="0" priority="5" operator="greaterThan">
      <formula>560</formula>
    </cfRule>
  </conditionalFormatting>
  <hyperlinks>
    <hyperlink ref="B74" r:id="rId1" xr:uid="{00000000-0004-0000-00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Fran</cp:lastModifiedBy>
  <dcterms:created xsi:type="dcterms:W3CDTF">2014-04-24T08:54:49Z</dcterms:created>
  <dcterms:modified xsi:type="dcterms:W3CDTF">2023-04-16T17:20:06Z</dcterms:modified>
</cp:coreProperties>
</file>